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D:\SURPAC Data\Ranibandh Graphite Block\"/>
    </mc:Choice>
  </mc:AlternateContent>
  <xr:revisionPtr revIDLastSave="0" documentId="13_ncr:1_{48836A27-AEE6-4DF3-92C6-7630D7359059}" xr6:coauthVersionLast="47" xr6:coauthVersionMax="47" xr10:uidLastSave="{00000000-0000-0000-0000-000000000000}"/>
  <bookViews>
    <workbookView xWindow="-108" yWindow="-108" windowWidth="23256" windowHeight="12456" xr2:uid="{FD4E33D8-F83F-4457-AB4E-B0BC04690B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4" i="1" l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9" i="1"/>
  <c r="P6" i="1" l="1"/>
  <c r="P5" i="1"/>
  <c r="N3" i="1"/>
  <c r="Q4" i="1"/>
  <c r="P4" i="1"/>
  <c r="P3" i="1"/>
  <c r="Q3" i="1"/>
  <c r="R3" i="1"/>
  <c r="S3" i="1"/>
  <c r="T3" i="1"/>
  <c r="U3" i="1"/>
  <c r="V3" i="1"/>
  <c r="N35" i="1"/>
  <c r="N44" i="1"/>
  <c r="N45" i="1"/>
  <c r="N46" i="1"/>
  <c r="N47" i="1"/>
  <c r="N48" i="1"/>
  <c r="N49" i="1"/>
  <c r="N43" i="1"/>
  <c r="O36" i="1"/>
  <c r="N36" i="1"/>
  <c r="Q36" i="1"/>
  <c r="S35" i="1"/>
  <c r="R35" i="1"/>
  <c r="Q35" i="1"/>
  <c r="P35" i="1"/>
  <c r="O35" i="1"/>
  <c r="T35" i="1"/>
  <c r="J35" i="1"/>
  <c r="I58" i="1"/>
  <c r="I57" i="1"/>
  <c r="K52" i="1"/>
  <c r="J52" i="1"/>
  <c r="J51" i="1"/>
  <c r="K51" i="1" s="1"/>
  <c r="K50" i="1"/>
  <c r="J50" i="1"/>
  <c r="J49" i="1"/>
  <c r="K49" i="1" s="1"/>
  <c r="K48" i="1"/>
  <c r="J48" i="1"/>
  <c r="J47" i="1"/>
  <c r="K47" i="1" s="1"/>
  <c r="K46" i="1"/>
  <c r="J46" i="1"/>
  <c r="J45" i="1"/>
  <c r="K45" i="1" s="1"/>
  <c r="K44" i="1"/>
  <c r="J44" i="1"/>
  <c r="J43" i="1"/>
  <c r="K43" i="1" s="1"/>
  <c r="K42" i="1"/>
  <c r="J42" i="1"/>
  <c r="J41" i="1"/>
  <c r="K41" i="1" s="1"/>
  <c r="I41" i="1"/>
  <c r="J40" i="1"/>
  <c r="K40" i="1" s="1"/>
  <c r="J39" i="1"/>
  <c r="K39" i="1" s="1"/>
  <c r="J38" i="1"/>
  <c r="K38" i="1" s="1"/>
  <c r="I38" i="1"/>
  <c r="K37" i="1"/>
  <c r="J37" i="1"/>
  <c r="I37" i="1"/>
  <c r="J36" i="1"/>
  <c r="K36" i="1" s="1"/>
  <c r="K35" i="1"/>
  <c r="K29" i="1"/>
  <c r="J29" i="1"/>
  <c r="J28" i="1"/>
  <c r="K28" i="1" s="1"/>
  <c r="K27" i="1"/>
  <c r="J27" i="1"/>
  <c r="J26" i="1"/>
  <c r="K26" i="1" s="1"/>
  <c r="K25" i="1"/>
  <c r="J25" i="1"/>
  <c r="J24" i="1"/>
  <c r="K24" i="1" s="1"/>
  <c r="K23" i="1"/>
  <c r="J23" i="1"/>
  <c r="J22" i="1"/>
  <c r="K22" i="1" s="1"/>
  <c r="K21" i="1"/>
  <c r="J21" i="1"/>
  <c r="J20" i="1"/>
  <c r="K20" i="1" s="1"/>
  <c r="K19" i="1"/>
  <c r="J19" i="1"/>
  <c r="J18" i="1"/>
  <c r="K18" i="1" s="1"/>
  <c r="K17" i="1"/>
  <c r="J17" i="1"/>
  <c r="J16" i="1"/>
  <c r="K16" i="1" s="1"/>
  <c r="K15" i="1"/>
  <c r="J15" i="1"/>
  <c r="J14" i="1"/>
  <c r="K14" i="1" s="1"/>
  <c r="K13" i="1"/>
  <c r="J13" i="1"/>
  <c r="I13" i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  <c r="J5" i="1"/>
  <c r="K5" i="1" s="1"/>
  <c r="J4" i="1"/>
  <c r="K4" i="1" s="1"/>
  <c r="F4" i="1"/>
  <c r="F3" i="1"/>
  <c r="J3" i="1" s="1"/>
  <c r="K3" i="1" s="1"/>
  <c r="K30" i="1" s="1"/>
  <c r="K53" i="1" l="1"/>
</calcChain>
</file>

<file path=xl/sharedStrings.xml><?xml version="1.0" encoding="utf-8"?>
<sst xmlns="http://schemas.openxmlformats.org/spreadsheetml/2006/main" count="123" uniqueCount="80">
  <si>
    <t xml:space="preserve">Table showing Borehole &amp; Groove/Trenches wise Resource for Graphite delieated at 2% F.C Cut off </t>
  </si>
  <si>
    <t>Bh Id</t>
  </si>
  <si>
    <t>Depth From (m)</t>
  </si>
  <si>
    <t>Depth(To)</t>
  </si>
  <si>
    <t xml:space="preserve">Graphite Bands </t>
  </si>
  <si>
    <t>True Thickness (m)</t>
  </si>
  <si>
    <t>Strike length</t>
  </si>
  <si>
    <t>Dip Length</t>
  </si>
  <si>
    <t>Bulk Density</t>
  </si>
  <si>
    <t>Weighted Av. FC (%) DB</t>
  </si>
  <si>
    <r>
      <t xml:space="preserve">Resource of  Graphite bands at FC% cut off  </t>
    </r>
    <r>
      <rPr>
        <b/>
        <sz val="12"/>
        <color theme="1"/>
        <rFont val="Aptos Narrow"/>
        <family val="2"/>
      </rPr>
      <t>≥ 2%</t>
    </r>
  </si>
  <si>
    <t>Resource (in Million Tonnes)</t>
  </si>
  <si>
    <t>TRENCH-03</t>
  </si>
  <si>
    <t>ZONE-A/B-5</t>
  </si>
  <si>
    <t>RGBH-01</t>
  </si>
  <si>
    <t>ZONE-A/B-1</t>
  </si>
  <si>
    <t>ZONE-A/B-2</t>
  </si>
  <si>
    <t>ZONE-A/B-3</t>
  </si>
  <si>
    <t>ZONE-A/B-4</t>
  </si>
  <si>
    <t>G-12</t>
  </si>
  <si>
    <t>RGBH-02</t>
  </si>
  <si>
    <t>T-7</t>
  </si>
  <si>
    <t>T-7/B1</t>
  </si>
  <si>
    <t>RGBH-03</t>
  </si>
  <si>
    <t>RGBH-03/B1</t>
  </si>
  <si>
    <t>RGBH-03/B2</t>
  </si>
  <si>
    <t>G-1</t>
  </si>
  <si>
    <t>G-2</t>
  </si>
  <si>
    <t>G-3</t>
  </si>
  <si>
    <t>G-4</t>
  </si>
  <si>
    <t>G-5</t>
  </si>
  <si>
    <t>G-6</t>
  </si>
  <si>
    <t>G-7</t>
  </si>
  <si>
    <t>G-8</t>
  </si>
  <si>
    <t>G-9</t>
  </si>
  <si>
    <t>G-10</t>
  </si>
  <si>
    <t>G-11</t>
  </si>
  <si>
    <t>G-13</t>
  </si>
  <si>
    <t>T-5</t>
  </si>
  <si>
    <t>Cumulative Resource for Graphite of Zone-A deliated at  ≥ 2% FC Cut off</t>
  </si>
  <si>
    <t xml:space="preserve">Table showing Borehole &amp; Groove/Trenches wise Resource for Graphite delieated at 2% FC Cut off </t>
  </si>
  <si>
    <r>
      <t xml:space="preserve">Resource of Graphite bands at FC% cut off  </t>
    </r>
    <r>
      <rPr>
        <b/>
        <sz val="12"/>
        <color theme="1"/>
        <rFont val="Aptos Narrow"/>
        <family val="2"/>
      </rPr>
      <t>≥ 2%</t>
    </r>
  </si>
  <si>
    <t>Trench-8</t>
  </si>
  <si>
    <t>ZONE-B/B-8</t>
  </si>
  <si>
    <t>ZONE-B/B-9</t>
  </si>
  <si>
    <t>RGBH04</t>
  </si>
  <si>
    <t>Trench-9</t>
  </si>
  <si>
    <t>RGBH-05</t>
  </si>
  <si>
    <t>Trench-02</t>
  </si>
  <si>
    <t>ZONE-B/B-8 &amp; 9</t>
  </si>
  <si>
    <t>RGBH-06</t>
  </si>
  <si>
    <t>ZONE-B/B-1</t>
  </si>
  <si>
    <t>ZONE-B/B-2</t>
  </si>
  <si>
    <t>ZONE-B/B-3</t>
  </si>
  <si>
    <t>ZONE-B/B-4</t>
  </si>
  <si>
    <t>ZONE-B/B-5</t>
  </si>
  <si>
    <t>ZONE-B/B-6</t>
  </si>
  <si>
    <t>ZONE-B/B-7</t>
  </si>
  <si>
    <t>G-15</t>
  </si>
  <si>
    <t>ZONE-B</t>
  </si>
  <si>
    <t>Cumulative Resource for Graphite of Zone-B deliated at  ≥ 2% FC Cut off</t>
  </si>
  <si>
    <t xml:space="preserve">Zone wise and Total  Resource for Graphite deliated at 2% FC cut off </t>
  </si>
  <si>
    <t>Zone</t>
  </si>
  <si>
    <t>Strike of zone</t>
  </si>
  <si>
    <r>
      <t xml:space="preserve">Total Resource of Zone at FC% cut off  </t>
    </r>
    <r>
      <rPr>
        <b/>
        <sz val="12"/>
        <color theme="1"/>
        <rFont val="Aptos Narrow"/>
        <family val="2"/>
      </rPr>
      <t>≥ 2%</t>
    </r>
  </si>
  <si>
    <t>Total Resource (in Million Tonnes)</t>
  </si>
  <si>
    <t>ZONE -A</t>
  </si>
  <si>
    <t>2.36-9.56%</t>
  </si>
  <si>
    <t>3.08-8.69%</t>
  </si>
  <si>
    <t>Total Resource of the block (ZONE-A &amp; ZONE-B) in Million Tonnes</t>
  </si>
  <si>
    <t>1.88 MT</t>
  </si>
  <si>
    <t>B8</t>
  </si>
  <si>
    <t>B9</t>
  </si>
  <si>
    <t>B1</t>
  </si>
  <si>
    <t>B2</t>
  </si>
  <si>
    <t>B3</t>
  </si>
  <si>
    <t>B4</t>
  </si>
  <si>
    <t>B5</t>
  </si>
  <si>
    <t>B6</t>
  </si>
  <si>
    <t>B7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</si>
</sst>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Aptos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2" fontId="1" fillId="4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164" fontId="1" fillId="4" borderId="6" xfId="0" applyNumberFormat="1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164" fontId="3" fillId="7" borderId="12" xfId="0" applyNumberFormat="1" applyFont="1" applyFill="1" applyBorder="1" applyAlignment="1">
      <alignment vertical="center"/>
    </xf>
    <xf numFmtId="0" fontId="1" fillId="0" borderId="0" xfId="0" applyFont="1"/>
    <xf numFmtId="0" fontId="1" fillId="4" borderId="8" xfId="0" applyFont="1" applyFill="1" applyBorder="1" applyAlignment="1">
      <alignment horizontal="center" vertical="center"/>
    </xf>
    <xf numFmtId="2" fontId="1" fillId="4" borderId="8" xfId="0" applyNumberFormat="1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 wrapText="1"/>
    </xf>
    <xf numFmtId="164" fontId="1" fillId="4" borderId="13" xfId="0" applyNumberFormat="1" applyFont="1" applyFill="1" applyBorder="1" applyAlignment="1">
      <alignment horizontal="center" vertical="center"/>
    </xf>
    <xf numFmtId="2" fontId="1" fillId="4" borderId="15" xfId="0" applyNumberFormat="1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 wrapText="1"/>
    </xf>
    <xf numFmtId="164" fontId="1" fillId="4" borderId="16" xfId="0" applyNumberFormat="1" applyFont="1" applyFill="1" applyBorder="1" applyAlignment="1">
      <alignment horizontal="center" vertical="center"/>
    </xf>
    <xf numFmtId="164" fontId="1" fillId="5" borderId="6" xfId="0" applyNumberFormat="1" applyFont="1" applyFill="1" applyBorder="1" applyAlignment="1">
      <alignment horizontal="center" vertical="center"/>
    </xf>
    <xf numFmtId="2" fontId="1" fillId="5" borderId="15" xfId="0" applyNumberFormat="1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 wrapText="1"/>
    </xf>
    <xf numFmtId="164" fontId="1" fillId="5" borderId="16" xfId="0" applyNumberFormat="1" applyFont="1" applyFill="1" applyBorder="1" applyAlignment="1">
      <alignment horizontal="center" vertical="center"/>
    </xf>
    <xf numFmtId="2" fontId="1" fillId="5" borderId="8" xfId="0" applyNumberFormat="1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 wrapText="1"/>
    </xf>
    <xf numFmtId="164" fontId="1" fillId="5" borderId="13" xfId="0" applyNumberFormat="1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164" fontId="1" fillId="6" borderId="6" xfId="0" applyNumberFormat="1" applyFont="1" applyFill="1" applyBorder="1" applyAlignment="1">
      <alignment horizontal="center" vertical="center"/>
    </xf>
    <xf numFmtId="2" fontId="1" fillId="6" borderId="5" xfId="0" applyNumberFormat="1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2" fontId="1" fillId="6" borderId="15" xfId="0" applyNumberFormat="1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 wrapText="1"/>
    </xf>
    <xf numFmtId="164" fontId="1" fillId="6" borderId="16" xfId="0" applyNumberFormat="1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3" borderId="5" xfId="0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/>
    </xf>
    <xf numFmtId="164" fontId="1" fillId="0" borderId="0" xfId="0" applyNumberFormat="1" applyFont="1"/>
    <xf numFmtId="0" fontId="1" fillId="9" borderId="4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2" fontId="1" fillId="7" borderId="5" xfId="0" applyNumberFormat="1" applyFont="1" applyFill="1" applyBorder="1" applyAlignment="1">
      <alignment horizontal="center" vertic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77B87-00E8-41FC-AC15-87AE0C5CBC6A}">
  <dimension ref="A1:V59"/>
  <sheetViews>
    <sheetView tabSelected="1" workbookViewId="0">
      <selection activeCell="A37" sqref="A37:D38"/>
    </sheetView>
  </sheetViews>
  <sheetFormatPr defaultRowHeight="14.4" x14ac:dyDescent="0.3"/>
  <cols>
    <col min="4" max="4" width="13.88671875" bestFit="1" customWidth="1"/>
    <col min="10" max="10" width="11.5546875" bestFit="1" customWidth="1"/>
    <col min="19" max="19" width="10.5546875" bestFit="1" customWidth="1"/>
  </cols>
  <sheetData>
    <row r="1" spans="1:22" ht="17.399999999999999" x14ac:dyDescent="0.3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8"/>
    </row>
    <row r="2" spans="1:22" ht="93.6" x14ac:dyDescent="0.3">
      <c r="A2" s="1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2" t="s">
        <v>9</v>
      </c>
      <c r="J2" s="3" t="s">
        <v>10</v>
      </c>
      <c r="K2" s="4" t="s">
        <v>11</v>
      </c>
    </row>
    <row r="3" spans="1:22" x14ac:dyDescent="0.3">
      <c r="A3" s="69" t="s">
        <v>12</v>
      </c>
      <c r="B3" s="52"/>
      <c r="C3" s="52"/>
      <c r="D3" s="60" t="s">
        <v>13</v>
      </c>
      <c r="E3" s="51">
        <v>0.70709999999999995</v>
      </c>
      <c r="F3" s="53">
        <f>F9</f>
        <v>123</v>
      </c>
      <c r="G3" s="53">
        <v>24.47</v>
      </c>
      <c r="H3" s="53">
        <v>2.5</v>
      </c>
      <c r="I3" s="52">
        <v>5.7600000000000051</v>
      </c>
      <c r="J3" s="53">
        <f>E3*F3*G3*H3</f>
        <v>5320.591627499999</v>
      </c>
      <c r="K3" s="54">
        <f>J3/1000000</f>
        <v>5.3205916274999994E-3</v>
      </c>
      <c r="M3" t="s">
        <v>73</v>
      </c>
      <c r="N3">
        <f>SUM(O3:V3)</f>
        <v>48406.363409570033</v>
      </c>
      <c r="P3">
        <f>E10*F10*G10</f>
        <v>12369.845745000002</v>
      </c>
      <c r="Q3">
        <f>E11*F11*G11</f>
        <v>5833.4102818200099</v>
      </c>
      <c r="R3">
        <f>E15*F15*G15</f>
        <v>1831.6125000000261</v>
      </c>
      <c r="S3">
        <f>E19*F19*G19</f>
        <v>14043.2201</v>
      </c>
      <c r="T3">
        <f>E23*F23*G23</f>
        <v>4230.1026900000006</v>
      </c>
      <c r="U3">
        <f>E27*F27*G27</f>
        <v>2859.4720927499998</v>
      </c>
      <c r="V3">
        <f>E29*F29*G29</f>
        <v>7238.7</v>
      </c>
    </row>
    <row r="4" spans="1:22" x14ac:dyDescent="0.3">
      <c r="A4" s="69"/>
      <c r="B4" s="52"/>
      <c r="C4" s="52"/>
      <c r="D4" s="60" t="s">
        <v>13</v>
      </c>
      <c r="E4" s="51">
        <v>3.5354999999999999</v>
      </c>
      <c r="F4" s="53">
        <f>F9</f>
        <v>123</v>
      </c>
      <c r="G4" s="53">
        <v>25.5</v>
      </c>
      <c r="H4" s="53">
        <v>2.5</v>
      </c>
      <c r="I4" s="52">
        <v>5.79</v>
      </c>
      <c r="J4" s="53">
        <f>E4*F4*G4*H4</f>
        <v>27722.739374999997</v>
      </c>
      <c r="K4" s="54">
        <f t="shared" ref="K4:K29" si="0">J4/1000000</f>
        <v>2.7722739374999996E-2</v>
      </c>
      <c r="M4" t="s">
        <v>74</v>
      </c>
      <c r="P4">
        <f>E5*F5*G5</f>
        <v>436.65</v>
      </c>
      <c r="Q4">
        <f>E16*F16*G16</f>
        <v>3222.4319999999948</v>
      </c>
    </row>
    <row r="5" spans="1:22" x14ac:dyDescent="0.3">
      <c r="A5" s="69" t="s">
        <v>14</v>
      </c>
      <c r="B5" s="55">
        <v>19.399999999999999</v>
      </c>
      <c r="C5" s="55">
        <v>19.899999999999999</v>
      </c>
      <c r="D5" s="51" t="s">
        <v>16</v>
      </c>
      <c r="E5" s="55">
        <v>0.5</v>
      </c>
      <c r="F5" s="53">
        <v>123</v>
      </c>
      <c r="G5" s="53">
        <v>7.1</v>
      </c>
      <c r="H5" s="53">
        <v>2.5</v>
      </c>
      <c r="I5" s="51">
        <v>7.2800000000000011</v>
      </c>
      <c r="J5" s="53">
        <f>E5*F5*G5*H5</f>
        <v>1091.625</v>
      </c>
      <c r="K5" s="54">
        <f t="shared" si="0"/>
        <v>1.0916249999999999E-3</v>
      </c>
      <c r="M5" t="s">
        <v>75</v>
      </c>
      <c r="P5">
        <f>E6*F6*G6</f>
        <v>1456.2584999999976</v>
      </c>
    </row>
    <row r="6" spans="1:22" x14ac:dyDescent="0.3">
      <c r="A6" s="69"/>
      <c r="B6" s="55">
        <v>22.35</v>
      </c>
      <c r="C6" s="55">
        <v>23.7</v>
      </c>
      <c r="D6" s="51" t="s">
        <v>17</v>
      </c>
      <c r="E6" s="51">
        <v>1.3499999999999979</v>
      </c>
      <c r="F6" s="53">
        <v>123</v>
      </c>
      <c r="G6" s="53">
        <v>8.77</v>
      </c>
      <c r="H6" s="53">
        <v>2.5</v>
      </c>
      <c r="I6" s="51">
        <v>6.4599999999999937</v>
      </c>
      <c r="J6" s="53">
        <f t="shared" ref="J6:J29" si="1">E6*F6*G6*H6</f>
        <v>3640.6462499999943</v>
      </c>
      <c r="K6" s="54">
        <f t="shared" si="0"/>
        <v>3.6406462499999942E-3</v>
      </c>
      <c r="M6" t="s">
        <v>76</v>
      </c>
      <c r="P6">
        <f>E7*F7*G7</f>
        <v>905.77199999999903</v>
      </c>
    </row>
    <row r="7" spans="1:22" x14ac:dyDescent="0.3">
      <c r="A7" s="69"/>
      <c r="B7" s="55">
        <v>28.3</v>
      </c>
      <c r="C7" s="55">
        <v>29</v>
      </c>
      <c r="D7" s="51" t="s">
        <v>18</v>
      </c>
      <c r="E7" s="51">
        <v>0.69999999999999929</v>
      </c>
      <c r="F7" s="53">
        <v>123</v>
      </c>
      <c r="G7" s="53">
        <v>10.52</v>
      </c>
      <c r="H7" s="53">
        <v>2.5</v>
      </c>
      <c r="I7" s="51">
        <v>7.6800000000000068</v>
      </c>
      <c r="J7" s="53">
        <f t="shared" si="1"/>
        <v>2264.4299999999976</v>
      </c>
      <c r="K7" s="54">
        <f t="shared" si="0"/>
        <v>2.2644299999999974E-3</v>
      </c>
      <c r="M7" t="s">
        <v>77</v>
      </c>
    </row>
    <row r="8" spans="1:22" x14ac:dyDescent="0.3">
      <c r="A8" s="69"/>
      <c r="B8" s="55">
        <v>51.35</v>
      </c>
      <c r="C8" s="55">
        <v>51.85</v>
      </c>
      <c r="D8" s="60" t="s">
        <v>13</v>
      </c>
      <c r="E8" s="51">
        <v>0.5</v>
      </c>
      <c r="F8" s="53">
        <v>123</v>
      </c>
      <c r="G8" s="53">
        <v>36.700000000000003</v>
      </c>
      <c r="H8" s="53">
        <v>2.5</v>
      </c>
      <c r="I8" s="51">
        <v>8.0499999999999972</v>
      </c>
      <c r="J8" s="53">
        <f t="shared" si="1"/>
        <v>5642.625</v>
      </c>
      <c r="K8" s="54">
        <f t="shared" si="0"/>
        <v>5.6426250000000001E-3</v>
      </c>
    </row>
    <row r="9" spans="1:22" x14ac:dyDescent="0.3">
      <c r="A9" s="69"/>
      <c r="B9" s="55">
        <v>54.85</v>
      </c>
      <c r="C9" s="55">
        <v>106</v>
      </c>
      <c r="D9" s="60" t="s">
        <v>13</v>
      </c>
      <c r="E9" s="51">
        <v>51.15</v>
      </c>
      <c r="F9" s="53">
        <v>123</v>
      </c>
      <c r="G9" s="53">
        <v>60</v>
      </c>
      <c r="H9" s="53">
        <v>2.5</v>
      </c>
      <c r="I9" s="51">
        <v>7.0289999999999999</v>
      </c>
      <c r="J9" s="53">
        <f t="shared" si="1"/>
        <v>943717.5</v>
      </c>
      <c r="K9" s="54">
        <f t="shared" si="0"/>
        <v>0.94371749999999999</v>
      </c>
      <c r="P9" s="51">
        <v>0.70709999999999995</v>
      </c>
      <c r="Q9" s="53">
        <v>123</v>
      </c>
      <c r="R9" s="53">
        <v>24.47</v>
      </c>
      <c r="S9">
        <f>P9*Q9*R9</f>
        <v>2128.2366509999997</v>
      </c>
    </row>
    <row r="10" spans="1:22" x14ac:dyDescent="0.3">
      <c r="A10" s="56" t="s">
        <v>19</v>
      </c>
      <c r="B10" s="52"/>
      <c r="C10" s="52"/>
      <c r="D10" s="51" t="s">
        <v>15</v>
      </c>
      <c r="E10" s="51">
        <v>4.6980000000000004</v>
      </c>
      <c r="F10" s="51">
        <v>144.75</v>
      </c>
      <c r="G10" s="51">
        <v>18.190000000000001</v>
      </c>
      <c r="H10" s="51">
        <v>2.5</v>
      </c>
      <c r="I10" s="51">
        <v>6.94</v>
      </c>
      <c r="J10" s="53">
        <f>E10*F10*G10*H10</f>
        <v>30924.614362500004</v>
      </c>
      <c r="K10" s="54">
        <f t="shared" si="0"/>
        <v>3.0924614362500005E-2</v>
      </c>
      <c r="P10" s="51">
        <v>3.5354999999999999</v>
      </c>
      <c r="Q10" s="53">
        <v>123</v>
      </c>
      <c r="R10" s="53">
        <v>25.5</v>
      </c>
      <c r="S10">
        <f t="shared" ref="S10:S23" si="2">P10*Q10*R10</f>
        <v>11089.095749999999</v>
      </c>
    </row>
    <row r="11" spans="1:22" x14ac:dyDescent="0.3">
      <c r="A11" s="69" t="s">
        <v>20</v>
      </c>
      <c r="B11" s="55">
        <v>52.25</v>
      </c>
      <c r="C11" s="55">
        <v>53.88</v>
      </c>
      <c r="D11" s="51" t="s">
        <v>15</v>
      </c>
      <c r="E11" s="51">
        <v>1.4772690000000024</v>
      </c>
      <c r="F11" s="51">
        <v>144.75</v>
      </c>
      <c r="G11" s="51">
        <v>27.28</v>
      </c>
      <c r="H11" s="51">
        <v>2.5</v>
      </c>
      <c r="I11" s="52">
        <v>6.04</v>
      </c>
      <c r="J11" s="53">
        <f t="shared" si="1"/>
        <v>14583.525704550026</v>
      </c>
      <c r="K11" s="54">
        <f t="shared" si="0"/>
        <v>1.4583525704550026E-2</v>
      </c>
      <c r="P11" s="51">
        <v>0.5</v>
      </c>
      <c r="Q11" s="53">
        <v>123</v>
      </c>
      <c r="R11" s="53">
        <v>36.700000000000003</v>
      </c>
      <c r="S11">
        <f t="shared" si="2"/>
        <v>2257.0500000000002</v>
      </c>
    </row>
    <row r="12" spans="1:22" x14ac:dyDescent="0.3">
      <c r="A12" s="69"/>
      <c r="B12" s="55">
        <v>77.95</v>
      </c>
      <c r="C12" s="55">
        <v>79.77</v>
      </c>
      <c r="D12" s="60" t="s">
        <v>13</v>
      </c>
      <c r="E12" s="51">
        <v>1.6494659999999939</v>
      </c>
      <c r="F12" s="51">
        <v>144.75</v>
      </c>
      <c r="G12" s="51">
        <v>27.119</v>
      </c>
      <c r="H12" s="51">
        <v>2.5</v>
      </c>
      <c r="I12" s="52">
        <v>6.13</v>
      </c>
      <c r="J12" s="53">
        <f t="shared" si="1"/>
        <v>16187.34489679119</v>
      </c>
      <c r="K12" s="54">
        <f t="shared" si="0"/>
        <v>1.6187344896791189E-2</v>
      </c>
      <c r="P12" s="51">
        <v>51.15</v>
      </c>
      <c r="Q12" s="53">
        <v>123</v>
      </c>
      <c r="R12" s="53">
        <v>60</v>
      </c>
      <c r="S12">
        <f t="shared" si="2"/>
        <v>377487</v>
      </c>
    </row>
    <row r="13" spans="1:22" x14ac:dyDescent="0.3">
      <c r="A13" s="69"/>
      <c r="B13" s="55">
        <v>84.16</v>
      </c>
      <c r="C13" s="55">
        <v>94.45</v>
      </c>
      <c r="D13" s="60" t="s">
        <v>13</v>
      </c>
      <c r="E13" s="51">
        <v>9.3258270000000056</v>
      </c>
      <c r="F13" s="51">
        <v>144.75</v>
      </c>
      <c r="G13" s="51">
        <v>30.75</v>
      </c>
      <c r="H13" s="51">
        <v>2.5</v>
      </c>
      <c r="I13" s="55">
        <f>87.936/10.29</f>
        <v>8.5457725947521883</v>
      </c>
      <c r="J13" s="53">
        <f t="shared" si="1"/>
        <v>103774.59710296881</v>
      </c>
      <c r="K13" s="54">
        <f t="shared" si="0"/>
        <v>0.10377459710296881</v>
      </c>
      <c r="P13" s="51">
        <v>1.6494659999999939</v>
      </c>
      <c r="Q13" s="51">
        <v>144.75</v>
      </c>
      <c r="R13" s="51">
        <v>27.119</v>
      </c>
      <c r="S13">
        <f t="shared" si="2"/>
        <v>6474.9379587164758</v>
      </c>
    </row>
    <row r="14" spans="1:22" x14ac:dyDescent="0.3">
      <c r="A14" s="56" t="s">
        <v>21</v>
      </c>
      <c r="B14" s="51"/>
      <c r="C14" s="51"/>
      <c r="D14" s="51" t="s">
        <v>22</v>
      </c>
      <c r="E14" s="51">
        <v>2.1212999999999997</v>
      </c>
      <c r="F14" s="51">
        <v>167.5</v>
      </c>
      <c r="G14" s="51">
        <v>24.3</v>
      </c>
      <c r="H14" s="51">
        <v>2.5</v>
      </c>
      <c r="I14" s="51">
        <v>9.01</v>
      </c>
      <c r="J14" s="53">
        <f>E14*F14*G14*H14</f>
        <v>21585.553312499997</v>
      </c>
      <c r="K14" s="54">
        <f t="shared" si="0"/>
        <v>2.1585553312499995E-2</v>
      </c>
      <c r="P14" s="51">
        <v>9.3258270000000056</v>
      </c>
      <c r="Q14" s="51">
        <v>144.75</v>
      </c>
      <c r="R14" s="51">
        <v>30.75</v>
      </c>
      <c r="S14">
        <f t="shared" si="2"/>
        <v>41509.83884118752</v>
      </c>
    </row>
    <row r="15" spans="1:22" x14ac:dyDescent="0.3">
      <c r="A15" s="70" t="s">
        <v>23</v>
      </c>
      <c r="B15" s="51">
        <v>45.23</v>
      </c>
      <c r="C15" s="51">
        <v>45.53</v>
      </c>
      <c r="D15" s="51" t="s">
        <v>24</v>
      </c>
      <c r="E15" s="51">
        <v>0.30000000000000426</v>
      </c>
      <c r="F15" s="51">
        <v>167.5</v>
      </c>
      <c r="G15" s="51">
        <v>36.450000000000003</v>
      </c>
      <c r="H15" s="51">
        <v>2.5</v>
      </c>
      <c r="I15" s="51">
        <v>6.09</v>
      </c>
      <c r="J15" s="53">
        <f t="shared" si="1"/>
        <v>4579.0312500000655</v>
      </c>
      <c r="K15" s="54">
        <f t="shared" si="0"/>
        <v>4.5790312500000657E-3</v>
      </c>
      <c r="P15" s="51">
        <v>2.9340000000000002</v>
      </c>
      <c r="Q15" s="51">
        <v>80</v>
      </c>
      <c r="R15" s="51">
        <v>24.47</v>
      </c>
      <c r="S15">
        <f t="shared" si="2"/>
        <v>5743.5984000000008</v>
      </c>
    </row>
    <row r="16" spans="1:22" x14ac:dyDescent="0.3">
      <c r="A16" s="70"/>
      <c r="B16" s="51">
        <v>48.51</v>
      </c>
      <c r="C16" s="51">
        <v>49.23</v>
      </c>
      <c r="D16" s="51" t="s">
        <v>25</v>
      </c>
      <c r="E16" s="51">
        <v>0.71999999999999886</v>
      </c>
      <c r="F16" s="51">
        <v>167.5</v>
      </c>
      <c r="G16" s="51">
        <v>26.72</v>
      </c>
      <c r="H16" s="51">
        <v>2.5</v>
      </c>
      <c r="I16" s="51">
        <v>5.72</v>
      </c>
      <c r="J16" s="53">
        <f t="shared" si="1"/>
        <v>8056.0799999999872</v>
      </c>
      <c r="K16" s="54">
        <f t="shared" si="0"/>
        <v>8.056079999999988E-3</v>
      </c>
      <c r="P16" s="51">
        <v>0.97799999999999998</v>
      </c>
      <c r="Q16" s="51">
        <v>70</v>
      </c>
      <c r="R16" s="51">
        <v>24.47</v>
      </c>
      <c r="S16">
        <f t="shared" si="2"/>
        <v>1675.2161999999998</v>
      </c>
    </row>
    <row r="17" spans="1:19" x14ac:dyDescent="0.3">
      <c r="A17" s="62" t="s">
        <v>26</v>
      </c>
      <c r="B17" s="51"/>
      <c r="C17" s="51"/>
      <c r="D17" s="60" t="s">
        <v>13</v>
      </c>
      <c r="E17" s="51">
        <v>2.9340000000000002</v>
      </c>
      <c r="F17" s="51">
        <v>80</v>
      </c>
      <c r="G17" s="51">
        <v>24.47</v>
      </c>
      <c r="H17" s="51">
        <v>2.5</v>
      </c>
      <c r="I17" s="51">
        <v>9.56</v>
      </c>
      <c r="J17" s="53">
        <f t="shared" si="1"/>
        <v>14358.996000000003</v>
      </c>
      <c r="K17" s="54">
        <f t="shared" si="0"/>
        <v>1.4358996000000002E-2</v>
      </c>
      <c r="P17" s="51">
        <v>2.8188</v>
      </c>
      <c r="Q17" s="51">
        <v>50</v>
      </c>
      <c r="R17" s="51">
        <v>24.47</v>
      </c>
      <c r="S17">
        <f t="shared" si="2"/>
        <v>3448.8017999999997</v>
      </c>
    </row>
    <row r="18" spans="1:19" x14ac:dyDescent="0.3">
      <c r="A18" s="62" t="s">
        <v>27</v>
      </c>
      <c r="B18" s="51"/>
      <c r="C18" s="51"/>
      <c r="D18" s="60" t="s">
        <v>13</v>
      </c>
      <c r="E18" s="51">
        <v>0.97799999999999998</v>
      </c>
      <c r="F18" s="51">
        <v>70</v>
      </c>
      <c r="G18" s="51">
        <v>24.47</v>
      </c>
      <c r="H18" s="51">
        <v>2.5</v>
      </c>
      <c r="I18" s="51">
        <v>4.0199999999999996</v>
      </c>
      <c r="J18" s="53">
        <f t="shared" si="1"/>
        <v>4188.0404999999992</v>
      </c>
      <c r="K18" s="54">
        <f t="shared" si="0"/>
        <v>4.1880404999999994E-3</v>
      </c>
      <c r="P18" s="51">
        <v>0.93959999999999999</v>
      </c>
      <c r="Q18" s="51">
        <v>50</v>
      </c>
      <c r="R18" s="51">
        <v>24.47</v>
      </c>
      <c r="S18">
        <f t="shared" si="2"/>
        <v>1149.6005999999998</v>
      </c>
    </row>
    <row r="19" spans="1:19" x14ac:dyDescent="0.3">
      <c r="A19" s="56" t="s">
        <v>28</v>
      </c>
      <c r="B19" s="51"/>
      <c r="C19" s="51"/>
      <c r="D19" s="51" t="s">
        <v>15</v>
      </c>
      <c r="E19" s="51">
        <v>6.4715300000000004</v>
      </c>
      <c r="F19" s="51">
        <v>108.5</v>
      </c>
      <c r="G19" s="51">
        <v>20</v>
      </c>
      <c r="H19" s="51">
        <v>2.5</v>
      </c>
      <c r="I19" s="51">
        <v>4.97</v>
      </c>
      <c r="J19" s="53">
        <f t="shared" si="1"/>
        <v>35108.05025</v>
      </c>
      <c r="K19" s="54">
        <f t="shared" si="0"/>
        <v>3.5108050250000002E-2</v>
      </c>
      <c r="P19" s="51">
        <v>12.2148</v>
      </c>
      <c r="Q19" s="51">
        <v>40.700000000000003</v>
      </c>
      <c r="R19" s="51">
        <v>18.190000000000001</v>
      </c>
      <c r="S19">
        <f t="shared" si="2"/>
        <v>9043.0195284000019</v>
      </c>
    </row>
    <row r="20" spans="1:19" x14ac:dyDescent="0.3">
      <c r="A20" s="62" t="s">
        <v>29</v>
      </c>
      <c r="B20" s="51"/>
      <c r="C20" s="51"/>
      <c r="D20" s="60" t="s">
        <v>13</v>
      </c>
      <c r="E20" s="51">
        <v>2.8188</v>
      </c>
      <c r="F20" s="51">
        <v>50</v>
      </c>
      <c r="G20" s="51">
        <v>24.47</v>
      </c>
      <c r="H20" s="51">
        <v>2.5</v>
      </c>
      <c r="I20" s="51">
        <v>6.71</v>
      </c>
      <c r="J20" s="53">
        <f t="shared" si="1"/>
        <v>8622.0044999999991</v>
      </c>
      <c r="K20" s="54">
        <f t="shared" si="0"/>
        <v>8.6220044999999988E-3</v>
      </c>
      <c r="P20" s="51">
        <v>1.8126</v>
      </c>
      <c r="Q20" s="51">
        <v>19</v>
      </c>
      <c r="R20" s="51">
        <v>18.190000000000001</v>
      </c>
      <c r="S20">
        <f t="shared" si="2"/>
        <v>626.45268599999997</v>
      </c>
    </row>
    <row r="21" spans="1:19" x14ac:dyDescent="0.3">
      <c r="A21" s="62" t="s">
        <v>30</v>
      </c>
      <c r="B21" s="51"/>
      <c r="C21" s="51"/>
      <c r="D21" s="60" t="s">
        <v>13</v>
      </c>
      <c r="E21" s="51">
        <v>0.93959999999999999</v>
      </c>
      <c r="F21" s="51">
        <v>50</v>
      </c>
      <c r="G21" s="51">
        <v>24.47</v>
      </c>
      <c r="H21" s="51">
        <v>2.5</v>
      </c>
      <c r="I21" s="51">
        <v>2.36</v>
      </c>
      <c r="J21" s="53">
        <f t="shared" si="1"/>
        <v>2874.0014999999994</v>
      </c>
      <c r="K21" s="54">
        <f t="shared" si="0"/>
        <v>2.8740014999999995E-3</v>
      </c>
      <c r="P21" s="51">
        <v>4.6980000000000004</v>
      </c>
      <c r="Q21" s="51">
        <v>6.8</v>
      </c>
      <c r="R21" s="51">
        <v>18.190000000000001</v>
      </c>
      <c r="S21">
        <f t="shared" si="2"/>
        <v>581.10501600000009</v>
      </c>
    </row>
    <row r="22" spans="1:19" x14ac:dyDescent="0.3">
      <c r="A22" s="56" t="s">
        <v>31</v>
      </c>
      <c r="B22" s="51"/>
      <c r="C22" s="51"/>
      <c r="D22" s="60" t="s">
        <v>13</v>
      </c>
      <c r="E22" s="51">
        <v>12.2148</v>
      </c>
      <c r="F22" s="51">
        <v>40.700000000000003</v>
      </c>
      <c r="G22" s="51">
        <v>18.190000000000001</v>
      </c>
      <c r="H22" s="51">
        <v>2.5</v>
      </c>
      <c r="I22" s="51">
        <v>7.63</v>
      </c>
      <c r="J22" s="53">
        <f t="shared" si="1"/>
        <v>22607.548821000004</v>
      </c>
      <c r="K22" s="54">
        <f t="shared" si="0"/>
        <v>2.2607548821000002E-2</v>
      </c>
      <c r="P22" s="51">
        <v>1.2854000000000001</v>
      </c>
      <c r="Q22" s="51">
        <v>80</v>
      </c>
      <c r="R22" s="51">
        <v>24.47</v>
      </c>
      <c r="S22">
        <f t="shared" si="2"/>
        <v>2516.2990399999999</v>
      </c>
    </row>
    <row r="23" spans="1:19" x14ac:dyDescent="0.3">
      <c r="A23" s="56" t="s">
        <v>32</v>
      </c>
      <c r="B23" s="51"/>
      <c r="C23" s="51"/>
      <c r="D23" s="51" t="s">
        <v>15</v>
      </c>
      <c r="E23" s="51">
        <v>8.4564000000000004</v>
      </c>
      <c r="F23" s="51">
        <v>27.5</v>
      </c>
      <c r="G23" s="51">
        <v>18.190000000000001</v>
      </c>
      <c r="H23" s="51">
        <v>2.5</v>
      </c>
      <c r="I23" s="51">
        <v>5.58</v>
      </c>
      <c r="J23" s="53">
        <f t="shared" si="1"/>
        <v>10575.256725000001</v>
      </c>
      <c r="K23" s="54">
        <f t="shared" si="0"/>
        <v>1.0575256725000001E-2</v>
      </c>
      <c r="P23" s="51">
        <v>3.2885999999999997</v>
      </c>
      <c r="Q23" s="51">
        <v>50</v>
      </c>
      <c r="R23" s="51">
        <v>18.190000000000001</v>
      </c>
      <c r="S23">
        <f t="shared" si="2"/>
        <v>2990.9816999999998</v>
      </c>
    </row>
    <row r="24" spans="1:19" x14ac:dyDescent="0.3">
      <c r="A24" s="56" t="s">
        <v>33</v>
      </c>
      <c r="B24" s="51"/>
      <c r="C24" s="51"/>
      <c r="D24" s="60" t="s">
        <v>13</v>
      </c>
      <c r="E24" s="51">
        <v>1.8126</v>
      </c>
      <c r="F24" s="51">
        <v>19</v>
      </c>
      <c r="G24" s="51">
        <v>18.190000000000001</v>
      </c>
      <c r="H24" s="51">
        <v>2.5</v>
      </c>
      <c r="I24" s="51">
        <v>6.69</v>
      </c>
      <c r="J24" s="53">
        <f t="shared" si="1"/>
        <v>1566.131715</v>
      </c>
      <c r="K24" s="54">
        <f t="shared" si="0"/>
        <v>1.5661317150000001E-3</v>
      </c>
      <c r="S24" s="61">
        <f>SUM(S9:S23)</f>
        <v>468721.23417130404</v>
      </c>
    </row>
    <row r="25" spans="1:19" x14ac:dyDescent="0.3">
      <c r="A25" s="56" t="s">
        <v>34</v>
      </c>
      <c r="B25" s="51"/>
      <c r="C25" s="51"/>
      <c r="D25" s="60" t="s">
        <v>13</v>
      </c>
      <c r="E25" s="51">
        <v>4.6980000000000004</v>
      </c>
      <c r="F25" s="51">
        <v>6.8</v>
      </c>
      <c r="G25" s="51">
        <v>18.190000000000001</v>
      </c>
      <c r="H25" s="51">
        <v>2.5</v>
      </c>
      <c r="I25" s="51">
        <v>6.39</v>
      </c>
      <c r="J25" s="53">
        <f t="shared" si="1"/>
        <v>1452.7625400000002</v>
      </c>
      <c r="K25" s="54">
        <f t="shared" si="0"/>
        <v>1.4527625400000002E-3</v>
      </c>
    </row>
    <row r="26" spans="1:19" x14ac:dyDescent="0.3">
      <c r="A26" s="62" t="s">
        <v>35</v>
      </c>
      <c r="B26" s="51"/>
      <c r="C26" s="51"/>
      <c r="D26" s="60" t="s">
        <v>13</v>
      </c>
      <c r="E26" s="51">
        <v>1.2854000000000001</v>
      </c>
      <c r="F26" s="51">
        <v>80</v>
      </c>
      <c r="G26" s="51">
        <v>24.47</v>
      </c>
      <c r="H26" s="51">
        <v>2.5</v>
      </c>
      <c r="I26" s="51">
        <v>7.65</v>
      </c>
      <c r="J26" s="53">
        <f t="shared" si="1"/>
        <v>6290.7475999999997</v>
      </c>
      <c r="K26" s="54">
        <f t="shared" si="0"/>
        <v>6.2907475999999995E-3</v>
      </c>
    </row>
    <row r="27" spans="1:19" x14ac:dyDescent="0.3">
      <c r="A27" s="56" t="s">
        <v>36</v>
      </c>
      <c r="B27" s="51"/>
      <c r="C27" s="51"/>
      <c r="D27" s="51" t="s">
        <v>15</v>
      </c>
      <c r="E27" s="51">
        <v>2.8976999999999999</v>
      </c>
      <c r="F27" s="51">
        <v>54.25</v>
      </c>
      <c r="G27" s="51">
        <v>18.190000000000001</v>
      </c>
      <c r="H27" s="51">
        <v>2.5</v>
      </c>
      <c r="I27" s="51">
        <v>5.03</v>
      </c>
      <c r="J27" s="53">
        <f t="shared" si="1"/>
        <v>7148.6802318749997</v>
      </c>
      <c r="K27" s="54">
        <f t="shared" si="0"/>
        <v>7.1486802318749994E-3</v>
      </c>
    </row>
    <row r="28" spans="1:19" x14ac:dyDescent="0.3">
      <c r="A28" s="56" t="s">
        <v>37</v>
      </c>
      <c r="B28" s="51"/>
      <c r="C28" s="51"/>
      <c r="D28" s="60" t="s">
        <v>13</v>
      </c>
      <c r="E28" s="51">
        <v>3.2885999999999997</v>
      </c>
      <c r="F28" s="51">
        <v>50</v>
      </c>
      <c r="G28" s="51">
        <v>18.190000000000001</v>
      </c>
      <c r="H28" s="51">
        <v>2.5</v>
      </c>
      <c r="I28" s="51">
        <v>7.83</v>
      </c>
      <c r="J28" s="53">
        <f t="shared" si="1"/>
        <v>7477.4542499999998</v>
      </c>
      <c r="K28" s="54">
        <f t="shared" si="0"/>
        <v>7.4774542499999996E-3</v>
      </c>
    </row>
    <row r="29" spans="1:19" ht="15" thickBot="1" x14ac:dyDescent="0.35">
      <c r="A29" s="57" t="s">
        <v>38</v>
      </c>
      <c r="B29" s="58"/>
      <c r="C29" s="58"/>
      <c r="D29" s="58" t="s">
        <v>15</v>
      </c>
      <c r="E29" s="58">
        <v>2.298</v>
      </c>
      <c r="F29" s="58">
        <v>157.5</v>
      </c>
      <c r="G29" s="58">
        <v>20</v>
      </c>
      <c r="H29" s="58">
        <v>2.5</v>
      </c>
      <c r="I29" s="58">
        <v>8.4</v>
      </c>
      <c r="J29" s="59">
        <f t="shared" si="1"/>
        <v>18096.75</v>
      </c>
      <c r="K29" s="54">
        <f t="shared" si="0"/>
        <v>1.8096750000000002E-2</v>
      </c>
    </row>
    <row r="30" spans="1:19" ht="16.2" thickBot="1" x14ac:dyDescent="0.35">
      <c r="A30" s="63" t="s">
        <v>39</v>
      </c>
      <c r="B30" s="64"/>
      <c r="C30" s="64"/>
      <c r="D30" s="64"/>
      <c r="E30" s="64"/>
      <c r="F30" s="64"/>
      <c r="G30" s="64"/>
      <c r="H30" s="64"/>
      <c r="I30" s="64"/>
      <c r="J30" s="65"/>
      <c r="K30" s="20">
        <f>SUM(K3:K29)</f>
        <v>1.3294573285146851</v>
      </c>
      <c r="M30" s="83"/>
    </row>
    <row r="31" spans="1:19" x14ac:dyDescent="0.3">
      <c r="F31" s="21"/>
    </row>
    <row r="32" spans="1:19" ht="15" thickBot="1" x14ac:dyDescent="0.35">
      <c r="F32" s="21"/>
    </row>
    <row r="33" spans="1:20" ht="17.399999999999999" x14ac:dyDescent="0.3">
      <c r="A33" s="66" t="s">
        <v>40</v>
      </c>
      <c r="B33" s="67"/>
      <c r="C33" s="67"/>
      <c r="D33" s="67"/>
      <c r="E33" s="67"/>
      <c r="F33" s="67"/>
      <c r="G33" s="67"/>
      <c r="H33" s="67"/>
      <c r="I33" s="67"/>
      <c r="J33" s="67"/>
      <c r="K33" s="68"/>
    </row>
    <row r="34" spans="1:20" ht="78" x14ac:dyDescent="0.3">
      <c r="A34" s="1" t="s">
        <v>1</v>
      </c>
      <c r="B34" s="2" t="s">
        <v>2</v>
      </c>
      <c r="C34" s="2" t="s">
        <v>3</v>
      </c>
      <c r="D34" s="2" t="s">
        <v>4</v>
      </c>
      <c r="E34" s="3" t="s">
        <v>5</v>
      </c>
      <c r="F34" s="3" t="s">
        <v>6</v>
      </c>
      <c r="G34" s="3" t="s">
        <v>7</v>
      </c>
      <c r="H34" s="3" t="s">
        <v>8</v>
      </c>
      <c r="I34" s="2" t="s">
        <v>9</v>
      </c>
      <c r="J34" s="3" t="s">
        <v>41</v>
      </c>
      <c r="K34" s="4" t="s">
        <v>11</v>
      </c>
    </row>
    <row r="35" spans="1:20" x14ac:dyDescent="0.3">
      <c r="A35" s="72" t="s">
        <v>42</v>
      </c>
      <c r="B35" s="5"/>
      <c r="C35" s="5"/>
      <c r="D35" s="6" t="s">
        <v>43</v>
      </c>
      <c r="E35" s="6">
        <v>4.2425999999999995</v>
      </c>
      <c r="F35" s="6">
        <v>223.5</v>
      </c>
      <c r="G35" s="6">
        <v>19.4375</v>
      </c>
      <c r="H35" s="6">
        <v>2.5</v>
      </c>
      <c r="I35" s="5">
        <v>8.1999999999999993</v>
      </c>
      <c r="J35" s="7">
        <f>E35*F35*G35*H35</f>
        <v>46077.61907812499</v>
      </c>
      <c r="K35" s="8">
        <f>J35/1000000</f>
        <v>4.6077619078124993E-2</v>
      </c>
      <c r="M35" t="s">
        <v>71</v>
      </c>
      <c r="N35">
        <f>E35*F35*G35</f>
        <v>18431.047631249996</v>
      </c>
      <c r="O35">
        <f>E37*F37*G37</f>
        <v>36940.191750000005</v>
      </c>
      <c r="P35">
        <f>E39*F39*G39</f>
        <v>28075.027199999997</v>
      </c>
      <c r="Q35">
        <f>E40*F40*G40</f>
        <v>921.17883000000006</v>
      </c>
      <c r="R35">
        <f>E41*F41*G41</f>
        <v>18024.951601800025</v>
      </c>
      <c r="S35">
        <f>E42*F42*G42</f>
        <v>52720.1797095</v>
      </c>
      <c r="T35">
        <f>E50*F50*G50</f>
        <v>4271.352974700013</v>
      </c>
    </row>
    <row r="36" spans="1:20" x14ac:dyDescent="0.3">
      <c r="A36" s="72"/>
      <c r="B36" s="5"/>
      <c r="C36" s="5"/>
      <c r="D36" s="22" t="s">
        <v>44</v>
      </c>
      <c r="E36" s="6">
        <v>0.70709999999999995</v>
      </c>
      <c r="F36" s="22">
        <v>223.5</v>
      </c>
      <c r="G36" s="22">
        <v>19.4375</v>
      </c>
      <c r="H36" s="22">
        <v>2.5</v>
      </c>
      <c r="I36" s="23">
        <v>6.4</v>
      </c>
      <c r="J36" s="24">
        <f>E36*F36*G36*H36</f>
        <v>7679.6031796874995</v>
      </c>
      <c r="K36" s="25">
        <f>J36/1000000</f>
        <v>7.6796031796874994E-3</v>
      </c>
      <c r="M36" t="s">
        <v>72</v>
      </c>
      <c r="N36">
        <f>E36*F36*G36</f>
        <v>3071.8412718749996</v>
      </c>
      <c r="O36">
        <f>E38*F38*G38</f>
        <v>12469.623750000028</v>
      </c>
      <c r="Q36">
        <f>E51*F51*G51</f>
        <v>15113.169089520004</v>
      </c>
    </row>
    <row r="37" spans="1:20" x14ac:dyDescent="0.3">
      <c r="A37" s="73" t="s">
        <v>45</v>
      </c>
      <c r="B37" s="26">
        <v>49.1</v>
      </c>
      <c r="C37" s="26">
        <v>54.77</v>
      </c>
      <c r="D37" s="27" t="s">
        <v>43</v>
      </c>
      <c r="E37" s="6">
        <v>5.6700000000000017</v>
      </c>
      <c r="F37" s="27">
        <v>223.5</v>
      </c>
      <c r="G37" s="27">
        <v>29.15</v>
      </c>
      <c r="H37" s="27">
        <v>2.5</v>
      </c>
      <c r="I37" s="27">
        <f>38.593/5.67</f>
        <v>6.8065255731922409</v>
      </c>
      <c r="J37" s="28">
        <f t="shared" ref="J37:J52" si="3">E37*F37*G37*H37</f>
        <v>92350.47937500001</v>
      </c>
      <c r="K37" s="29">
        <f t="shared" ref="K37:K52" si="4">J37/1000000</f>
        <v>9.2350479375000016E-2</v>
      </c>
    </row>
    <row r="38" spans="1:20" x14ac:dyDescent="0.3">
      <c r="A38" s="72"/>
      <c r="B38" s="5">
        <v>55.72</v>
      </c>
      <c r="C38" s="6">
        <v>57.45</v>
      </c>
      <c r="D38" s="6" t="s">
        <v>44</v>
      </c>
      <c r="E38" s="6">
        <v>1.730000000000004</v>
      </c>
      <c r="F38" s="6">
        <v>223.5</v>
      </c>
      <c r="G38" s="6">
        <v>32.25</v>
      </c>
      <c r="H38" s="6">
        <v>2.5</v>
      </c>
      <c r="I38" s="6">
        <f>5.7092/1.73</f>
        <v>3.3001156069364161</v>
      </c>
      <c r="J38" s="7">
        <f t="shared" si="3"/>
        <v>31174.05937500007</v>
      </c>
      <c r="K38" s="8">
        <f t="shared" si="4"/>
        <v>3.117405937500007E-2</v>
      </c>
    </row>
    <row r="39" spans="1:20" x14ac:dyDescent="0.3">
      <c r="A39" s="9" t="s">
        <v>46</v>
      </c>
      <c r="B39" s="10"/>
      <c r="C39" s="10"/>
      <c r="D39" s="11" t="s">
        <v>43</v>
      </c>
      <c r="E39" s="11">
        <v>6.9279999999999999</v>
      </c>
      <c r="F39" s="11">
        <v>165</v>
      </c>
      <c r="G39" s="11">
        <v>24.56</v>
      </c>
      <c r="H39" s="11">
        <v>2.5</v>
      </c>
      <c r="I39" s="10">
        <v>8.69</v>
      </c>
      <c r="J39" s="12">
        <f>E39*F39*G39*H39</f>
        <v>70187.567999999999</v>
      </c>
      <c r="K39" s="30">
        <f>J39/1000000</f>
        <v>7.0187568000000006E-2</v>
      </c>
    </row>
    <row r="40" spans="1:20" x14ac:dyDescent="0.3">
      <c r="A40" s="74" t="s">
        <v>47</v>
      </c>
      <c r="B40" s="31">
        <v>28</v>
      </c>
      <c r="C40" s="31">
        <v>28.5</v>
      </c>
      <c r="D40" s="32" t="s">
        <v>43</v>
      </c>
      <c r="E40" s="11">
        <v>0.48294999999999999</v>
      </c>
      <c r="F40" s="32">
        <v>165</v>
      </c>
      <c r="G40" s="32">
        <v>11.56</v>
      </c>
      <c r="H40" s="32">
        <v>2.5</v>
      </c>
      <c r="I40" s="32">
        <v>6.72</v>
      </c>
      <c r="J40" s="33">
        <f t="shared" si="3"/>
        <v>2302.947075</v>
      </c>
      <c r="K40" s="34">
        <f t="shared" si="4"/>
        <v>2.3029470750000002E-3</v>
      </c>
    </row>
    <row r="41" spans="1:20" x14ac:dyDescent="0.3">
      <c r="A41" s="75"/>
      <c r="B41" s="35">
        <v>29.63</v>
      </c>
      <c r="C41" s="35">
        <v>32.700000000000003</v>
      </c>
      <c r="D41" s="36" t="s">
        <v>43</v>
      </c>
      <c r="E41" s="11">
        <v>2.9653130000000036</v>
      </c>
      <c r="F41" s="36">
        <v>165</v>
      </c>
      <c r="G41" s="36">
        <v>36.840000000000003</v>
      </c>
      <c r="H41" s="36">
        <v>2.5</v>
      </c>
      <c r="I41" s="36">
        <f>26.1583/3.07</f>
        <v>8.5206188925081445</v>
      </c>
      <c r="J41" s="37">
        <f t="shared" si="3"/>
        <v>45062.379004500064</v>
      </c>
      <c r="K41" s="38">
        <f t="shared" si="4"/>
        <v>4.5062379004500067E-2</v>
      </c>
    </row>
    <row r="42" spans="1:20" x14ac:dyDescent="0.3">
      <c r="A42" s="13" t="s">
        <v>48</v>
      </c>
      <c r="B42" s="14"/>
      <c r="C42" s="14"/>
      <c r="D42" s="14" t="s">
        <v>49</v>
      </c>
      <c r="E42" s="39">
        <v>14.7438</v>
      </c>
      <c r="F42" s="14">
        <v>218.5</v>
      </c>
      <c r="G42" s="14">
        <v>16.364999999999998</v>
      </c>
      <c r="H42" s="14">
        <v>2.5</v>
      </c>
      <c r="I42" s="14">
        <v>8.58</v>
      </c>
      <c r="J42" s="15">
        <f>E42*F42*G42*H42</f>
        <v>131800.44927375001</v>
      </c>
      <c r="K42" s="40">
        <f>J42/1000000</f>
        <v>0.13180044927375001</v>
      </c>
    </row>
    <row r="43" spans="1:20" x14ac:dyDescent="0.3">
      <c r="A43" s="76" t="s">
        <v>50</v>
      </c>
      <c r="B43" s="14">
        <v>8.3800000000000008</v>
      </c>
      <c r="C43" s="14">
        <v>9.3800000000000008</v>
      </c>
      <c r="D43" s="14" t="s">
        <v>51</v>
      </c>
      <c r="E43" s="14">
        <v>0.98480000000000001</v>
      </c>
      <c r="F43" s="41">
        <v>113.5</v>
      </c>
      <c r="G43" s="41">
        <v>6.4870000000000001</v>
      </c>
      <c r="H43" s="14">
        <v>2.5</v>
      </c>
      <c r="I43" s="41">
        <v>3.65</v>
      </c>
      <c r="J43" s="15">
        <f t="shared" si="3"/>
        <v>1812.707819</v>
      </c>
      <c r="K43" s="40">
        <f t="shared" si="4"/>
        <v>1.812707819E-3</v>
      </c>
      <c r="M43" t="s">
        <v>73</v>
      </c>
      <c r="N43">
        <f>E43*F43*G43</f>
        <v>725.08312760000001</v>
      </c>
    </row>
    <row r="44" spans="1:20" x14ac:dyDescent="0.3">
      <c r="A44" s="77"/>
      <c r="B44" s="42">
        <v>11.77</v>
      </c>
      <c r="C44" s="42">
        <v>15.45</v>
      </c>
      <c r="D44" s="42" t="s">
        <v>52</v>
      </c>
      <c r="E44" s="39">
        <v>3.6240639999999997</v>
      </c>
      <c r="F44" s="43">
        <v>113.5</v>
      </c>
      <c r="G44" s="43">
        <v>11</v>
      </c>
      <c r="H44" s="42">
        <v>2.5</v>
      </c>
      <c r="I44" s="43">
        <v>5.5449999999999999</v>
      </c>
      <c r="J44" s="44">
        <f t="shared" si="3"/>
        <v>11311.609759999999</v>
      </c>
      <c r="K44" s="45">
        <f t="shared" si="4"/>
        <v>1.1311609759999999E-2</v>
      </c>
      <c r="M44" t="s">
        <v>74</v>
      </c>
      <c r="N44">
        <f t="shared" ref="N44:N49" si="5">E44*F44*G44</f>
        <v>4524.6439039999996</v>
      </c>
    </row>
    <row r="45" spans="1:20" x14ac:dyDescent="0.3">
      <c r="A45" s="77"/>
      <c r="B45" s="14">
        <v>19.190000000000001</v>
      </c>
      <c r="C45" s="14">
        <v>20.58</v>
      </c>
      <c r="D45" s="14" t="s">
        <v>53</v>
      </c>
      <c r="E45" s="39">
        <v>1.368871999999997</v>
      </c>
      <c r="F45" s="41">
        <v>113.5</v>
      </c>
      <c r="G45" s="41">
        <v>15.696</v>
      </c>
      <c r="H45" s="14">
        <v>2.5</v>
      </c>
      <c r="I45" s="41">
        <v>5.95</v>
      </c>
      <c r="J45" s="15">
        <f t="shared" si="3"/>
        <v>6096.5999812799864</v>
      </c>
      <c r="K45" s="40">
        <f t="shared" si="4"/>
        <v>6.0965999812799864E-3</v>
      </c>
      <c r="M45" t="s">
        <v>75</v>
      </c>
      <c r="N45">
        <f t="shared" si="5"/>
        <v>2438.6399925119945</v>
      </c>
    </row>
    <row r="46" spans="1:20" x14ac:dyDescent="0.3">
      <c r="A46" s="77"/>
      <c r="B46" s="14">
        <v>23.75</v>
      </c>
      <c r="C46" s="14">
        <v>24.58</v>
      </c>
      <c r="D46" s="14" t="s">
        <v>54</v>
      </c>
      <c r="E46" s="39">
        <v>0.81738399999999833</v>
      </c>
      <c r="F46" s="41">
        <v>113.5</v>
      </c>
      <c r="G46" s="41">
        <v>19</v>
      </c>
      <c r="H46" s="14">
        <v>2.5</v>
      </c>
      <c r="I46" s="41">
        <v>3.97</v>
      </c>
      <c r="J46" s="15">
        <f t="shared" si="3"/>
        <v>4406.7214899999908</v>
      </c>
      <c r="K46" s="40">
        <f t="shared" si="4"/>
        <v>4.4067214899999908E-3</v>
      </c>
      <c r="M46" t="s">
        <v>76</v>
      </c>
      <c r="N46">
        <f t="shared" si="5"/>
        <v>1762.6885959999963</v>
      </c>
    </row>
    <row r="47" spans="1:20" x14ac:dyDescent="0.3">
      <c r="A47" s="77"/>
      <c r="B47" s="14">
        <v>27.29</v>
      </c>
      <c r="C47" s="14">
        <v>27.75</v>
      </c>
      <c r="D47" s="14" t="s">
        <v>55</v>
      </c>
      <c r="E47" s="39">
        <v>0.45300800000000085</v>
      </c>
      <c r="F47" s="41">
        <v>113.5</v>
      </c>
      <c r="G47" s="41">
        <v>13.33</v>
      </c>
      <c r="H47" s="14">
        <v>2.5</v>
      </c>
      <c r="I47" s="41">
        <v>5.81</v>
      </c>
      <c r="J47" s="15">
        <f t="shared" si="3"/>
        <v>1713.4517966000033</v>
      </c>
      <c r="K47" s="40">
        <f t="shared" si="4"/>
        <v>1.7134517966000034E-3</v>
      </c>
      <c r="M47" t="s">
        <v>77</v>
      </c>
      <c r="N47">
        <f t="shared" si="5"/>
        <v>685.38071864000131</v>
      </c>
    </row>
    <row r="48" spans="1:20" x14ac:dyDescent="0.3">
      <c r="A48" s="77"/>
      <c r="B48" s="14">
        <v>30.53</v>
      </c>
      <c r="C48" s="14">
        <v>33.03</v>
      </c>
      <c r="D48" s="14" t="s">
        <v>56</v>
      </c>
      <c r="E48" s="39">
        <v>2.4620000000000002</v>
      </c>
      <c r="F48" s="41">
        <v>113.5</v>
      </c>
      <c r="G48" s="41">
        <v>15.3</v>
      </c>
      <c r="H48" s="14">
        <v>2.5</v>
      </c>
      <c r="I48" s="41">
        <v>5.6</v>
      </c>
      <c r="J48" s="15">
        <f t="shared" si="3"/>
        <v>10688.465250000001</v>
      </c>
      <c r="K48" s="40">
        <f t="shared" si="4"/>
        <v>1.0688465250000001E-2</v>
      </c>
      <c r="M48" t="s">
        <v>78</v>
      </c>
      <c r="N48">
        <f t="shared" si="5"/>
        <v>4275.3861000000006</v>
      </c>
    </row>
    <row r="49" spans="1:14" x14ac:dyDescent="0.3">
      <c r="A49" s="77"/>
      <c r="B49" s="14">
        <v>35</v>
      </c>
      <c r="C49" s="14">
        <v>39</v>
      </c>
      <c r="D49" s="14" t="s">
        <v>57</v>
      </c>
      <c r="E49" s="39">
        <v>3.9392</v>
      </c>
      <c r="F49" s="41">
        <v>113.5</v>
      </c>
      <c r="G49" s="41">
        <v>18.07</v>
      </c>
      <c r="H49" s="14">
        <v>2.5</v>
      </c>
      <c r="I49" s="41">
        <v>3.08</v>
      </c>
      <c r="J49" s="15">
        <f t="shared" si="3"/>
        <v>20197.70636</v>
      </c>
      <c r="K49" s="40">
        <f t="shared" si="4"/>
        <v>2.0197706360000001E-2</v>
      </c>
      <c r="M49" t="s">
        <v>79</v>
      </c>
      <c r="N49">
        <f t="shared" si="5"/>
        <v>8079.0825439999999</v>
      </c>
    </row>
    <row r="50" spans="1:14" x14ac:dyDescent="0.3">
      <c r="A50" s="77"/>
      <c r="B50" s="14">
        <v>41.4</v>
      </c>
      <c r="C50" s="14">
        <v>42.35</v>
      </c>
      <c r="D50" s="14" t="s">
        <v>43</v>
      </c>
      <c r="E50" s="39">
        <v>0.93556000000000283</v>
      </c>
      <c r="F50" s="41">
        <v>218.5</v>
      </c>
      <c r="G50" s="41">
        <v>20.895</v>
      </c>
      <c r="H50" s="14">
        <v>2.5</v>
      </c>
      <c r="I50" s="41">
        <v>7.43</v>
      </c>
      <c r="J50" s="15">
        <f t="shared" si="3"/>
        <v>10678.382436750033</v>
      </c>
      <c r="K50" s="40">
        <f t="shared" si="4"/>
        <v>1.0678382436750032E-2</v>
      </c>
    </row>
    <row r="51" spans="1:14" x14ac:dyDescent="0.3">
      <c r="A51" s="77"/>
      <c r="B51" s="14">
        <v>44.25</v>
      </c>
      <c r="C51" s="14">
        <v>47.28</v>
      </c>
      <c r="D51" s="14" t="s">
        <v>44</v>
      </c>
      <c r="E51" s="39">
        <v>2.983944000000001</v>
      </c>
      <c r="F51" s="41">
        <v>218.5</v>
      </c>
      <c r="G51" s="41">
        <v>23.18</v>
      </c>
      <c r="H51" s="14">
        <v>2.5</v>
      </c>
      <c r="I51" s="41">
        <v>4.8559999999999999</v>
      </c>
      <c r="J51" s="15">
        <f t="shared" si="3"/>
        <v>37782.922723800009</v>
      </c>
      <c r="K51" s="40">
        <f t="shared" si="4"/>
        <v>3.778292272380001E-2</v>
      </c>
    </row>
    <row r="52" spans="1:14" ht="15" thickBot="1" x14ac:dyDescent="0.35">
      <c r="A52" s="16" t="s">
        <v>58</v>
      </c>
      <c r="B52" s="17"/>
      <c r="C52" s="17"/>
      <c r="D52" s="17" t="s">
        <v>59</v>
      </c>
      <c r="E52" s="17">
        <v>3.9123999999999999</v>
      </c>
      <c r="F52" s="17">
        <v>100</v>
      </c>
      <c r="G52" s="17">
        <v>20</v>
      </c>
      <c r="H52" s="17">
        <v>2.5</v>
      </c>
      <c r="I52" s="18">
        <v>6.35</v>
      </c>
      <c r="J52" s="19">
        <f t="shared" si="3"/>
        <v>19562</v>
      </c>
      <c r="K52" s="46">
        <f t="shared" si="4"/>
        <v>1.9562E-2</v>
      </c>
    </row>
    <row r="53" spans="1:14" ht="16.2" thickBot="1" x14ac:dyDescent="0.35">
      <c r="A53" s="63" t="s">
        <v>60</v>
      </c>
      <c r="B53" s="64"/>
      <c r="C53" s="64"/>
      <c r="D53" s="64"/>
      <c r="E53" s="64"/>
      <c r="F53" s="64"/>
      <c r="G53" s="64"/>
      <c r="H53" s="64"/>
      <c r="I53" s="64"/>
      <c r="J53" s="64"/>
      <c r="K53" s="20">
        <f>SUM(K35:K52)</f>
        <v>0.55088567197849259</v>
      </c>
    </row>
    <row r="54" spans="1:14" x14ac:dyDescent="0.3">
      <c r="A54" s="47"/>
      <c r="B54" s="47"/>
      <c r="C54" s="47"/>
      <c r="D54" s="47"/>
      <c r="E54" s="47"/>
      <c r="F54" s="48"/>
      <c r="G54" s="47"/>
      <c r="H54" s="47"/>
      <c r="I54" s="47"/>
      <c r="J54" s="47"/>
      <c r="K54" s="47"/>
    </row>
    <row r="55" spans="1:14" ht="17.399999999999999" x14ac:dyDescent="0.3">
      <c r="A55" s="78" t="s">
        <v>61</v>
      </c>
      <c r="B55" s="78"/>
      <c r="C55" s="78"/>
      <c r="D55" s="78"/>
      <c r="E55" s="78"/>
      <c r="F55" s="78"/>
      <c r="G55" s="78"/>
      <c r="H55" s="78"/>
      <c r="I55" s="78"/>
      <c r="J55" s="78"/>
      <c r="K55" s="78"/>
    </row>
    <row r="56" spans="1:14" ht="15.6" x14ac:dyDescent="0.3">
      <c r="A56" s="49" t="s">
        <v>62</v>
      </c>
      <c r="B56" s="79" t="s">
        <v>63</v>
      </c>
      <c r="C56" s="79"/>
      <c r="D56" s="80" t="s">
        <v>9</v>
      </c>
      <c r="E56" s="80"/>
      <c r="F56" s="80" t="s">
        <v>64</v>
      </c>
      <c r="G56" s="80"/>
      <c r="H56" s="80"/>
      <c r="I56" s="80" t="s">
        <v>65</v>
      </c>
      <c r="J56" s="80"/>
      <c r="K56" s="80"/>
    </row>
    <row r="57" spans="1:14" x14ac:dyDescent="0.3">
      <c r="A57" s="50" t="s">
        <v>66</v>
      </c>
      <c r="B57" s="71">
        <v>650</v>
      </c>
      <c r="C57" s="71"/>
      <c r="D57" s="71" t="s">
        <v>67</v>
      </c>
      <c r="E57" s="71"/>
      <c r="F57" s="71">
        <v>1329457.32</v>
      </c>
      <c r="G57" s="71"/>
      <c r="H57" s="71"/>
      <c r="I57" s="71">
        <f>F57/1000000</f>
        <v>1.3294573200000002</v>
      </c>
      <c r="J57" s="71"/>
      <c r="K57" s="71"/>
    </row>
    <row r="58" spans="1:14" x14ac:dyDescent="0.3">
      <c r="A58" s="50" t="s">
        <v>59</v>
      </c>
      <c r="B58" s="71">
        <v>590</v>
      </c>
      <c r="C58" s="71"/>
      <c r="D58" s="71" t="s">
        <v>68</v>
      </c>
      <c r="E58" s="71"/>
      <c r="F58" s="71">
        <v>550885.67200000002</v>
      </c>
      <c r="G58" s="71"/>
      <c r="H58" s="71"/>
      <c r="I58" s="71">
        <f>F58/1000000</f>
        <v>0.55088567200000005</v>
      </c>
      <c r="J58" s="71"/>
      <c r="K58" s="71"/>
    </row>
    <row r="59" spans="1:14" ht="17.399999999999999" x14ac:dyDescent="0.3">
      <c r="A59" s="81" t="s">
        <v>69</v>
      </c>
      <c r="B59" s="81"/>
      <c r="C59" s="81"/>
      <c r="D59" s="81"/>
      <c r="E59" s="81"/>
      <c r="F59" s="81"/>
      <c r="G59" s="81"/>
      <c r="H59" s="81"/>
      <c r="I59" s="82" t="s">
        <v>70</v>
      </c>
      <c r="J59" s="82"/>
      <c r="K59" s="82"/>
    </row>
  </sheetData>
  <mergeCells count="27">
    <mergeCell ref="B58:C58"/>
    <mergeCell ref="D58:E58"/>
    <mergeCell ref="F58:H58"/>
    <mergeCell ref="I58:K58"/>
    <mergeCell ref="A59:H59"/>
    <mergeCell ref="I59:K59"/>
    <mergeCell ref="B57:C57"/>
    <mergeCell ref="D57:E57"/>
    <mergeCell ref="F57:H57"/>
    <mergeCell ref="I57:K57"/>
    <mergeCell ref="A33:K33"/>
    <mergeCell ref="A35:A36"/>
    <mergeCell ref="A37:A38"/>
    <mergeCell ref="A40:A41"/>
    <mergeCell ref="A43:A51"/>
    <mergeCell ref="A53:J53"/>
    <mergeCell ref="A55:K55"/>
    <mergeCell ref="B56:C56"/>
    <mergeCell ref="D56:E56"/>
    <mergeCell ref="F56:H56"/>
    <mergeCell ref="I56:K56"/>
    <mergeCell ref="A30:J30"/>
    <mergeCell ref="A1:K1"/>
    <mergeCell ref="A3:A4"/>
    <mergeCell ref="A5:A9"/>
    <mergeCell ref="A11:A13"/>
    <mergeCell ref="A15:A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Mmpl User</dc:creator>
  <cp:lastModifiedBy>MOULIPRIYA BHAKTA</cp:lastModifiedBy>
  <dcterms:created xsi:type="dcterms:W3CDTF">2025-06-04T05:33:40Z</dcterms:created>
  <dcterms:modified xsi:type="dcterms:W3CDTF">2025-06-21T06:00:12Z</dcterms:modified>
</cp:coreProperties>
</file>